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IG Proposed 2022 Budget" sheetId="1" r:id="rId4"/>
    <sheet state="visible" name="Sheet2" sheetId="2" r:id="rId5"/>
    <sheet state="visible" name="Sheet1" sheetId="3" r:id="rId6"/>
  </sheets>
  <definedNames/>
  <calcPr/>
</workbook>
</file>

<file path=xl/sharedStrings.xml><?xml version="1.0" encoding="utf-8"?>
<sst xmlns="http://schemas.openxmlformats.org/spreadsheetml/2006/main" count="100" uniqueCount="88">
  <si>
    <t>2023 Budget</t>
  </si>
  <si>
    <t>8 Months of 2022</t>
  </si>
  <si>
    <t>2021</t>
  </si>
  <si>
    <t>2020</t>
  </si>
  <si>
    <t>2019</t>
  </si>
  <si>
    <t>2018</t>
  </si>
  <si>
    <t>2017</t>
  </si>
  <si>
    <t>2016</t>
  </si>
  <si>
    <t>Contributions</t>
  </si>
  <si>
    <t>Individual Contributions</t>
  </si>
  <si>
    <t>Group Contributions</t>
  </si>
  <si>
    <t>In Memoriam</t>
  </si>
  <si>
    <t>Total Contributions</t>
  </si>
  <si>
    <t>Interest</t>
  </si>
  <si>
    <t>Total Interest Income</t>
  </si>
  <si>
    <t>Literature</t>
  </si>
  <si>
    <t>Sales</t>
  </si>
  <si>
    <t>Cost of Goods Sold</t>
  </si>
  <si>
    <t>Literature Income</t>
  </si>
  <si>
    <t>ACTIVITIES</t>
  </si>
  <si>
    <t>HomeGroup Day</t>
  </si>
  <si>
    <t>Founders Day</t>
  </si>
  <si>
    <t>Bill &amp; Lois Dinner</t>
  </si>
  <si>
    <t>Holiday Dinner &amp; Dance</t>
  </si>
  <si>
    <t>Spring Dance</t>
  </si>
  <si>
    <t>Summer Dance</t>
  </si>
  <si>
    <t>Fall Dance</t>
  </si>
  <si>
    <t>OIG Events</t>
  </si>
  <si>
    <t>Total Activities Income</t>
  </si>
  <si>
    <t>TOTAL INCOME</t>
  </si>
  <si>
    <t>Activites Expense</t>
  </si>
  <si>
    <t>Alkathon</t>
  </si>
  <si>
    <t>GE Taxes</t>
  </si>
  <si>
    <t>Total Activities Expense</t>
  </si>
  <si>
    <t>Operations</t>
  </si>
  <si>
    <t>Business Annual Registration</t>
  </si>
  <si>
    <t>Rent | Utilities</t>
  </si>
  <si>
    <t>Parking | Validations</t>
  </si>
  <si>
    <t>Office Maintenance &amp; Repair</t>
  </si>
  <si>
    <t>OIG Monthly Meeting Venue Rent</t>
  </si>
  <si>
    <t>Telephone</t>
  </si>
  <si>
    <t>Insurance</t>
  </si>
  <si>
    <t xml:space="preserve">   *Liability</t>
  </si>
  <si>
    <t xml:space="preserve">   *HI TDI</t>
  </si>
  <si>
    <t xml:space="preserve">   *Workmans Comp</t>
  </si>
  <si>
    <t xml:space="preserve">   *Insurance - Other</t>
  </si>
  <si>
    <t>Internet Service</t>
  </si>
  <si>
    <t>Office Supplies</t>
  </si>
  <si>
    <t>Printing | Copying</t>
  </si>
  <si>
    <t>Postage | Freight</t>
  </si>
  <si>
    <t>Bank Fees</t>
  </si>
  <si>
    <t>Computer Software</t>
  </si>
  <si>
    <t>Computer Expense - Other</t>
  </si>
  <si>
    <t>Website Fees ( Domain, SSL, Events Calendar, Jet Pack)</t>
  </si>
  <si>
    <t>Salaries &amp; Wages</t>
  </si>
  <si>
    <t>Payroll Taxes</t>
  </si>
  <si>
    <t xml:space="preserve">   *HI Unemployment Insurance</t>
  </si>
  <si>
    <t xml:space="preserve">   *Employer Paid SS</t>
  </si>
  <si>
    <t xml:space="preserve">   *Employer Paid Medicare</t>
  </si>
  <si>
    <t xml:space="preserve">   *Employer Paid FUTA</t>
  </si>
  <si>
    <t>Payroll Tax Penalties | Interest</t>
  </si>
  <si>
    <t>Online Payment Fees</t>
  </si>
  <si>
    <t>Employer Payroll Taxes - Other</t>
  </si>
  <si>
    <t>Employer Paid Medical</t>
  </si>
  <si>
    <t>Payroll Service | Sofware</t>
  </si>
  <si>
    <t>Accountant Contracted Work</t>
  </si>
  <si>
    <t>Moon Clerk</t>
  </si>
  <si>
    <t>Merchant Fees (MoonClerk)</t>
  </si>
  <si>
    <t>Travel Expenses</t>
  </si>
  <si>
    <t xml:space="preserve">   *Assembly Airfare</t>
  </si>
  <si>
    <t xml:space="preserve">   *Assembly Registration</t>
  </si>
  <si>
    <t>Intergroup ICOAA Seminar</t>
  </si>
  <si>
    <t>Public Service Announcement</t>
  </si>
  <si>
    <t>Contract Labor</t>
  </si>
  <si>
    <t>Total Operations Expense</t>
  </si>
  <si>
    <t>Reconcilation Discrepancies</t>
  </si>
  <si>
    <t>TOTAL EXPENSE</t>
  </si>
  <si>
    <t>NET INCOME</t>
  </si>
  <si>
    <t>Discrepancies</t>
  </si>
  <si>
    <t>Bottom line</t>
  </si>
  <si>
    <t>CHECKING ACCOUNT BALANCE</t>
  </si>
  <si>
    <t>SAVINGS ACCOUNT BALANCE</t>
  </si>
  <si>
    <t>PRUDENT RESERVE RECAP</t>
  </si>
  <si>
    <t>Dec 2022</t>
  </si>
  <si>
    <t>Actual 3rd Qtr 2022</t>
  </si>
  <si>
    <t>Projected Dec-2022</t>
  </si>
  <si>
    <t>PETTY CASH</t>
  </si>
  <si>
    <t>TOTAL PRUDENT RESERVE*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</si>
</sst>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22">
    <font>
      <sz val="11.0"/>
      <color theme="1"/>
      <name val="Calibri"/>
      <scheme val="minor"/>
    </font>
    <font>
      <b/>
      <sz val="18.0"/>
      <color theme="1"/>
      <name val="Calibri"/>
    </font>
    <font>
      <sz val="18.0"/>
      <color theme="1"/>
      <name val="Calibri"/>
    </font>
    <font>
      <sz val="18.0"/>
      <color rgb="FF000000"/>
      <name val="Calibri"/>
    </font>
    <font>
      <u/>
      <sz val="18.0"/>
      <color rgb="FF000000"/>
      <name val="Calibri"/>
    </font>
    <font>
      <u/>
      <sz val="18.0"/>
      <color theme="1"/>
      <name val="Calibri"/>
    </font>
    <font>
      <u/>
      <sz val="18.0"/>
      <color theme="1"/>
      <name val="Calibri"/>
    </font>
    <font>
      <b/>
      <sz val="18.0"/>
      <color rgb="FF000000"/>
      <name val="Calibri"/>
    </font>
    <font>
      <u/>
      <sz val="18.0"/>
      <color theme="1"/>
      <name val="Calibri"/>
    </font>
    <font>
      <u/>
      <sz val="18.0"/>
      <color rgb="FF000000"/>
      <name val="Calibri"/>
    </font>
    <font>
      <b/>
      <u/>
      <sz val="18.0"/>
      <color rgb="FF000000"/>
      <name val="Calibri"/>
    </font>
    <font>
      <b/>
      <sz val="18.0"/>
      <color rgb="FF434343"/>
      <name val="Calibri"/>
    </font>
    <font>
      <u/>
      <sz val="18.0"/>
      <color rgb="FF000000"/>
      <name val="Calibri"/>
    </font>
    <font>
      <b/>
      <u/>
      <sz val="18.0"/>
      <color rgb="FF000000"/>
      <name val="Calibri"/>
    </font>
    <font>
      <b/>
      <u/>
      <sz val="18.0"/>
      <color theme="1"/>
      <name val="Calibri"/>
    </font>
    <font>
      <b/>
      <u/>
      <sz val="18.0"/>
      <color theme="1"/>
      <name val="Calibri"/>
    </font>
    <font>
      <b/>
      <u/>
      <sz val="18.0"/>
      <color theme="1"/>
      <name val="Calibri"/>
    </font>
    <font>
      <b/>
      <sz val="18.0"/>
      <color rgb="FF38761D"/>
      <name val="Calibri"/>
    </font>
    <font>
      <b/>
      <sz val="18.0"/>
      <color rgb="FF990000"/>
      <name val="Calibri"/>
    </font>
    <font>
      <u/>
      <sz val="18.0"/>
      <color rgb="FF000000"/>
      <name val="Calibri"/>
    </font>
    <font>
      <u/>
      <sz val="18.0"/>
      <color rgb="FF000000"/>
      <name val="Calibri"/>
    </font>
    <font>
      <u/>
      <sz val="18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wrapText="1"/>
    </xf>
    <xf borderId="1" fillId="2" fontId="1" numFmtId="49" xfId="0" applyAlignment="1" applyBorder="1" applyFill="1" applyFont="1" applyNumberFormat="1">
      <alignment horizontal="center" shrinkToFit="0" wrapText="1"/>
    </xf>
    <xf borderId="1" fillId="0" fontId="2" numFmtId="0" xfId="0" applyAlignment="1" applyBorder="1" applyFont="1">
      <alignment shrinkToFit="0" wrapText="1"/>
    </xf>
    <xf borderId="1" fillId="2" fontId="3" numFmtId="164" xfId="0" applyAlignment="1" applyBorder="1" applyFont="1" applyNumberFormat="1">
      <alignment horizontal="right" shrinkToFit="0" vertical="bottom" wrapText="1"/>
    </xf>
    <xf borderId="1" fillId="0" fontId="2" numFmtId="165" xfId="0" applyAlignment="1" applyBorder="1" applyFont="1" applyNumberFormat="1">
      <alignment shrinkToFit="0" wrapText="1"/>
    </xf>
    <xf borderId="1" fillId="2" fontId="2" numFmtId="165" xfId="0" applyAlignment="1" applyBorder="1" applyFont="1" applyNumberFormat="1">
      <alignment shrinkToFit="0" wrapText="1"/>
    </xf>
    <xf borderId="1" fillId="2" fontId="4" numFmtId="164" xfId="0" applyAlignment="1" applyBorder="1" applyFont="1" applyNumberFormat="1">
      <alignment horizontal="right" readingOrder="0" shrinkToFit="0" vertical="bottom" wrapText="1"/>
    </xf>
    <xf borderId="1" fillId="0" fontId="5" numFmtId="165" xfId="0" applyAlignment="1" applyBorder="1" applyFont="1" applyNumberFormat="1">
      <alignment shrinkToFit="0" wrapText="1"/>
    </xf>
    <xf borderId="1" fillId="2" fontId="6" numFmtId="165" xfId="0" applyAlignment="1" applyBorder="1" applyFont="1" applyNumberFormat="1">
      <alignment shrinkToFit="0" wrapText="1"/>
    </xf>
    <xf borderId="1" fillId="3" fontId="1" numFmtId="0" xfId="0" applyAlignment="1" applyBorder="1" applyFill="1" applyFont="1">
      <alignment shrinkToFit="0" wrapText="1"/>
    </xf>
    <xf borderId="1" fillId="2" fontId="7" numFmtId="164" xfId="0" applyAlignment="1" applyBorder="1" applyFont="1" applyNumberFormat="1">
      <alignment horizontal="right" shrinkToFit="0" vertical="bottom" wrapText="1"/>
    </xf>
    <xf borderId="1" fillId="0" fontId="1" numFmtId="165" xfId="0" applyAlignment="1" applyBorder="1" applyFont="1" applyNumberFormat="1">
      <alignment shrinkToFit="0" wrapText="1"/>
    </xf>
    <xf borderId="1" fillId="3" fontId="1" numFmtId="165" xfId="0" applyAlignment="1" applyBorder="1" applyFont="1" applyNumberFormat="1">
      <alignment shrinkToFit="0" wrapText="1"/>
    </xf>
    <xf borderId="1" fillId="4" fontId="2" numFmtId="0" xfId="0" applyAlignment="1" applyBorder="1" applyFill="1" applyFont="1">
      <alignment shrinkToFit="0" wrapText="1"/>
    </xf>
    <xf borderId="1" fillId="2" fontId="3" numFmtId="164" xfId="0" applyAlignment="1" applyBorder="1" applyFont="1" applyNumberFormat="1">
      <alignment shrinkToFit="0" vertical="bottom" wrapText="1"/>
    </xf>
    <xf borderId="1" fillId="4" fontId="8" numFmtId="165" xfId="0" applyAlignment="1" applyBorder="1" applyFont="1" applyNumberFormat="1">
      <alignment shrinkToFit="0" wrapText="1"/>
    </xf>
    <xf borderId="1" fillId="4" fontId="2" numFmtId="165" xfId="0" applyAlignment="1" applyBorder="1" applyFont="1" applyNumberFormat="1">
      <alignment shrinkToFit="0" wrapText="1"/>
    </xf>
    <xf borderId="1" fillId="2" fontId="9" numFmtId="164" xfId="0" applyAlignment="1" applyBorder="1" applyFont="1" applyNumberFormat="1">
      <alignment horizontal="right" shrinkToFit="0" vertical="bottom" wrapText="1"/>
    </xf>
    <xf borderId="1" fillId="2" fontId="3" numFmtId="164" xfId="0" applyAlignment="1" applyBorder="1" applyFont="1" applyNumberFormat="1">
      <alignment horizontal="right" readingOrder="0" shrinkToFit="0" vertical="bottom" wrapText="1"/>
    </xf>
    <xf borderId="1" fillId="0" fontId="1" numFmtId="0" xfId="0" applyAlignment="1" applyBorder="1" applyFont="1">
      <alignment shrinkToFit="0" wrapText="1"/>
    </xf>
    <xf borderId="1" fillId="2" fontId="10" numFmtId="164" xfId="0" applyAlignment="1" applyBorder="1" applyFont="1" applyNumberFormat="1">
      <alignment shrinkToFit="0" vertical="bottom" wrapText="1"/>
    </xf>
    <xf borderId="1" fillId="2" fontId="7" numFmtId="164" xfId="0" applyAlignment="1" applyBorder="1" applyFont="1" applyNumberFormat="1">
      <alignment shrinkToFit="0" vertical="bottom" wrapText="1"/>
    </xf>
    <xf borderId="1" fillId="4" fontId="1" numFmtId="0" xfId="0" applyAlignment="1" applyBorder="1" applyFont="1">
      <alignment shrinkToFit="0" wrapText="1"/>
    </xf>
    <xf borderId="1" fillId="4" fontId="1" numFmtId="165" xfId="0" applyAlignment="1" applyBorder="1" applyFont="1" applyNumberFormat="1">
      <alignment shrinkToFit="0" wrapText="1"/>
    </xf>
    <xf borderId="1" fillId="5" fontId="1" numFmtId="0" xfId="0" applyAlignment="1" applyBorder="1" applyFill="1" applyFont="1">
      <alignment shrinkToFit="0" wrapText="1"/>
    </xf>
    <xf borderId="1" fillId="5" fontId="1" numFmtId="165" xfId="0" applyAlignment="1" applyBorder="1" applyFont="1" applyNumberFormat="1">
      <alignment shrinkToFit="0" wrapText="1"/>
    </xf>
    <xf borderId="1" fillId="6" fontId="1" numFmtId="0" xfId="0" applyAlignment="1" applyBorder="1" applyFill="1" applyFont="1">
      <alignment shrinkToFit="0" wrapText="1"/>
    </xf>
    <xf borderId="1" fillId="6" fontId="1" numFmtId="165" xfId="0" applyAlignment="1" applyBorder="1" applyFont="1" applyNumberFormat="1">
      <alignment shrinkToFit="0" wrapText="1"/>
    </xf>
    <xf borderId="1" fillId="0" fontId="11" numFmtId="0" xfId="0" applyAlignment="1" applyBorder="1" applyFont="1">
      <alignment shrinkToFit="0" wrapText="1"/>
    </xf>
    <xf borderId="1" fillId="4" fontId="11" numFmtId="0" xfId="0" applyAlignment="1" applyBorder="1" applyFont="1">
      <alignment shrinkToFit="0" wrapText="1"/>
    </xf>
    <xf borderId="1" fillId="2" fontId="2" numFmtId="164" xfId="0" applyAlignment="1" applyBorder="1" applyFont="1" applyNumberFormat="1">
      <alignment horizontal="right" shrinkToFit="0" vertical="bottom" wrapText="1"/>
    </xf>
    <xf borderId="1" fillId="2" fontId="12" numFmtId="164" xfId="0" applyAlignment="1" applyBorder="1" applyFont="1" applyNumberFormat="1">
      <alignment shrinkToFit="0" vertical="bottom" wrapText="1"/>
    </xf>
    <xf borderId="1" fillId="7" fontId="2" numFmtId="0" xfId="0" applyAlignment="1" applyBorder="1" applyFill="1" applyFont="1">
      <alignment shrinkToFit="0" wrapText="1"/>
    </xf>
    <xf borderId="1" fillId="2" fontId="13" numFmtId="164" xfId="0" applyAlignment="1" applyBorder="1" applyFont="1" applyNumberFormat="1">
      <alignment horizontal="right" shrinkToFit="0" vertical="bottom" wrapText="1"/>
    </xf>
    <xf borderId="1" fillId="0" fontId="14" numFmtId="165" xfId="0" applyAlignment="1" applyBorder="1" applyFont="1" applyNumberFormat="1">
      <alignment shrinkToFit="0" wrapText="1"/>
    </xf>
    <xf borderId="1" fillId="2" fontId="15" numFmtId="165" xfId="0" applyAlignment="1" applyBorder="1" applyFont="1" applyNumberFormat="1">
      <alignment shrinkToFit="0" wrapText="1"/>
    </xf>
    <xf borderId="1" fillId="7" fontId="16" numFmtId="165" xfId="0" applyAlignment="1" applyBorder="1" applyFont="1" applyNumberFormat="1">
      <alignment shrinkToFit="0" wrapText="1"/>
    </xf>
    <xf borderId="1" fillId="4" fontId="17" numFmtId="0" xfId="0" applyAlignment="1" applyBorder="1" applyFont="1">
      <alignment shrinkToFit="0" wrapText="1"/>
    </xf>
    <xf borderId="1" fillId="0" fontId="7" numFmtId="164" xfId="0" applyAlignment="1" applyBorder="1" applyFont="1" applyNumberFormat="1">
      <alignment shrinkToFit="0" vertical="bottom" wrapText="1"/>
    </xf>
    <xf borderId="1" fillId="0" fontId="7" numFmtId="165" xfId="0" applyAlignment="1" applyBorder="1" applyFont="1" applyNumberFormat="1">
      <alignment shrinkToFit="0" wrapText="1"/>
    </xf>
    <xf borderId="1" fillId="4" fontId="18" numFmtId="165" xfId="0" applyAlignment="1" applyBorder="1" applyFont="1" applyNumberFormat="1">
      <alignment shrinkToFit="0" wrapText="1"/>
    </xf>
    <xf borderId="1" fillId="8" fontId="1" numFmtId="0" xfId="0" applyAlignment="1" applyBorder="1" applyFill="1" applyFont="1">
      <alignment shrinkToFit="0" wrapText="1"/>
    </xf>
    <xf borderId="1" fillId="0" fontId="7" numFmtId="164" xfId="0" applyAlignment="1" applyBorder="1" applyFont="1" applyNumberFormat="1">
      <alignment horizontal="right" shrinkToFit="0" vertical="bottom" wrapText="1"/>
    </xf>
    <xf borderId="1" fillId="8" fontId="2" numFmtId="165" xfId="0" applyAlignment="1" applyBorder="1" applyFont="1" applyNumberFormat="1">
      <alignment shrinkToFit="0" wrapText="1"/>
    </xf>
    <xf borderId="1" fillId="0" fontId="3" numFmtId="164" xfId="0" applyAlignment="1" applyBorder="1" applyFont="1" applyNumberFormat="1">
      <alignment horizontal="right" shrinkToFit="0" vertical="bottom" wrapText="1"/>
    </xf>
    <xf borderId="1" fillId="0" fontId="3" numFmtId="164" xfId="0" applyAlignment="1" applyBorder="1" applyFont="1" applyNumberFormat="1">
      <alignment shrinkToFit="0" vertical="bottom" wrapText="1"/>
    </xf>
    <xf borderId="1" fillId="0" fontId="7" numFmtId="0" xfId="0" applyAlignment="1" applyBorder="1" applyFont="1">
      <alignment shrinkToFit="0" vertical="bottom" wrapText="1"/>
    </xf>
    <xf borderId="1" fillId="0" fontId="3" numFmtId="0" xfId="0" applyAlignment="1" applyBorder="1" applyFont="1">
      <alignment shrinkToFit="0" vertical="bottom" wrapText="1"/>
    </xf>
    <xf borderId="1" fillId="2" fontId="7" numFmtId="49" xfId="0" applyAlignment="1" applyBorder="1" applyFont="1" applyNumberFormat="1">
      <alignment horizontal="right" shrinkToFit="0" wrapText="1"/>
    </xf>
    <xf borderId="1" fillId="0" fontId="7" numFmtId="49" xfId="0" applyAlignment="1" applyBorder="1" applyFont="1" applyNumberFormat="1">
      <alignment horizontal="center" shrinkToFit="0" wrapText="1"/>
    </xf>
    <xf borderId="1" fillId="3" fontId="7" numFmtId="49" xfId="0" applyAlignment="1" applyBorder="1" applyFont="1" applyNumberFormat="1">
      <alignment horizontal="center" shrinkToFit="0" wrapText="1"/>
    </xf>
    <xf borderId="1" fillId="0" fontId="3" numFmtId="49" xfId="0" applyAlignment="1" applyBorder="1" applyFont="1" applyNumberFormat="1">
      <alignment shrinkToFit="0" vertical="bottom" wrapText="1"/>
    </xf>
    <xf borderId="1" fillId="3" fontId="7" numFmtId="49" xfId="0" applyAlignment="1" applyBorder="1" applyFont="1" applyNumberFormat="1">
      <alignment horizontal="right" shrinkToFit="0" wrapText="1"/>
    </xf>
    <xf borderId="1" fillId="6" fontId="3" numFmtId="0" xfId="0" applyAlignment="1" applyBorder="1" applyFont="1">
      <alignment shrinkToFit="0" vertical="bottom" wrapText="1"/>
    </xf>
    <xf borderId="1" fillId="0" fontId="3" numFmtId="165" xfId="0" applyAlignment="1" applyBorder="1" applyFont="1" applyNumberFormat="1">
      <alignment horizontal="right" shrinkToFit="0" vertical="bottom" wrapText="1"/>
    </xf>
    <xf borderId="1" fillId="6" fontId="3" numFmtId="165" xfId="0" applyAlignment="1" applyBorder="1" applyFont="1" applyNumberFormat="1">
      <alignment horizontal="right" shrinkToFit="0" vertical="bottom" wrapText="1"/>
    </xf>
    <xf borderId="1" fillId="6" fontId="3" numFmtId="165" xfId="0" applyAlignment="1" applyBorder="1" applyFont="1" applyNumberFormat="1">
      <alignment shrinkToFit="0" vertical="bottom" wrapText="1"/>
    </xf>
    <xf borderId="1" fillId="0" fontId="19" numFmtId="165" xfId="0" applyAlignment="1" applyBorder="1" applyFont="1" applyNumberFormat="1">
      <alignment horizontal="right" shrinkToFit="0" vertical="bottom" wrapText="1"/>
    </xf>
    <xf borderId="1" fillId="6" fontId="20" numFmtId="165" xfId="0" applyAlignment="1" applyBorder="1" applyFont="1" applyNumberFormat="1">
      <alignment horizontal="right" shrinkToFit="0" vertical="bottom" wrapText="1"/>
    </xf>
    <xf borderId="1" fillId="6" fontId="21" numFmtId="164" xfId="0" applyAlignment="1" applyBorder="1" applyFont="1" applyNumberFormat="1">
      <alignment horizontal="right" shrinkToFit="0" vertical="bottom" wrapText="1"/>
    </xf>
    <xf borderId="1" fillId="0" fontId="7" numFmtId="165" xfId="0" applyAlignment="1" applyBorder="1" applyFont="1" applyNumberFormat="1">
      <alignment horizontal="right" shrinkToFit="0" vertical="bottom" wrapText="1"/>
    </xf>
    <xf borderId="1" fillId="3" fontId="7" numFmtId="165" xfId="0" applyAlignment="1" applyBorder="1" applyFont="1" applyNumberFormat="1">
      <alignment horizontal="right" shrinkToFit="0" vertical="bottom" wrapText="1"/>
    </xf>
    <xf borderId="1" fillId="0" fontId="3" numFmtId="165" xfId="0" applyAlignment="1" applyBorder="1" applyFont="1" applyNumberFormat="1">
      <alignment shrinkToFit="0" vertical="bottom" wrapText="1"/>
    </xf>
    <xf borderId="1" fillId="3" fontId="7" numFmtId="164" xfId="0" applyAlignment="1" applyBorder="1" applyFont="1" applyNumberForma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0.14"/>
    <col customWidth="1" min="2" max="2" width="31.57"/>
    <col customWidth="1" min="3" max="3" width="12.43"/>
    <col customWidth="1" min="4" max="4" width="17.86"/>
    <col customWidth="1" min="5" max="6" width="16.86"/>
    <col customWidth="1" min="7" max="8" width="17.86"/>
    <col customWidth="1" hidden="1" min="9" max="9" width="10.29"/>
    <col customWidth="1" hidden="1" min="10" max="10" width="10.0"/>
  </cols>
  <sheetData>
    <row r="1" ht="47.25" customHeight="1">
      <c r="A1" s="1" t="s">
        <v>0</v>
      </c>
      <c r="B1" s="1"/>
      <c r="C1" s="2" t="s">
        <v>0</v>
      </c>
      <c r="D1" s="1" t="s">
        <v>1</v>
      </c>
      <c r="E1" s="2" t="s">
        <v>2</v>
      </c>
      <c r="F1" s="1" t="s">
        <v>3</v>
      </c>
      <c r="G1" s="2" t="s">
        <v>4</v>
      </c>
      <c r="H1" s="1" t="s">
        <v>5</v>
      </c>
      <c r="I1" s="2" t="s">
        <v>6</v>
      </c>
      <c r="J1" s="1" t="s">
        <v>7</v>
      </c>
    </row>
    <row r="2" ht="44.25" customHeight="1">
      <c r="A2" s="3" t="s">
        <v>8</v>
      </c>
      <c r="B2" s="3" t="s">
        <v>9</v>
      </c>
      <c r="C2" s="4">
        <v>13000.0</v>
      </c>
      <c r="D2" s="5">
        <v>8953.83</v>
      </c>
      <c r="E2" s="6">
        <v>21522.12</v>
      </c>
      <c r="F2" s="5">
        <v>25992.41</v>
      </c>
      <c r="G2" s="6">
        <v>8205.31</v>
      </c>
      <c r="H2" s="5">
        <v>7577.4</v>
      </c>
      <c r="I2" s="6">
        <v>2304.75</v>
      </c>
      <c r="J2" s="5">
        <v>8294.23</v>
      </c>
    </row>
    <row r="3" ht="42.0" customHeight="1">
      <c r="A3" s="3"/>
      <c r="B3" s="3" t="s">
        <v>10</v>
      </c>
      <c r="C3" s="7">
        <v>51000.0</v>
      </c>
      <c r="D3" s="8">
        <v>28789.16</v>
      </c>
      <c r="E3" s="9">
        <v>37958.96</v>
      </c>
      <c r="F3" s="8">
        <v>46043.81</v>
      </c>
      <c r="G3" s="9">
        <v>58745.21</v>
      </c>
      <c r="H3" s="8">
        <f>54073.37-0.06</f>
        <v>54073.31</v>
      </c>
      <c r="I3" s="9">
        <v>56784.38</v>
      </c>
      <c r="J3" s="8">
        <v>51997.99</v>
      </c>
    </row>
    <row r="4" ht="24.75" customHeight="1">
      <c r="A4" s="3"/>
      <c r="B4" s="3" t="s">
        <v>11</v>
      </c>
      <c r="C4" s="4"/>
      <c r="D4" s="5"/>
      <c r="E4" s="6">
        <v>50.0</v>
      </c>
      <c r="F4" s="8"/>
      <c r="G4" s="9"/>
      <c r="H4" s="5"/>
      <c r="I4" s="6"/>
      <c r="J4" s="5"/>
    </row>
    <row r="5" ht="32.25" customHeight="1">
      <c r="A5" s="3"/>
      <c r="B5" s="10" t="s">
        <v>12</v>
      </c>
      <c r="C5" s="11">
        <f>SUM(C2:C3)</f>
        <v>64000</v>
      </c>
      <c r="D5" s="12">
        <v>37772.99</v>
      </c>
      <c r="E5" s="13">
        <f t="shared" ref="E5:J5" si="1">SUM(E2:E3)</f>
        <v>59481.08</v>
      </c>
      <c r="F5" s="13">
        <f t="shared" si="1"/>
        <v>72036.22</v>
      </c>
      <c r="G5" s="13">
        <f t="shared" si="1"/>
        <v>66950.52</v>
      </c>
      <c r="H5" s="13">
        <f t="shared" si="1"/>
        <v>61650.71</v>
      </c>
      <c r="I5" s="13">
        <f t="shared" si="1"/>
        <v>59089.13</v>
      </c>
      <c r="J5" s="13">
        <f t="shared" si="1"/>
        <v>60292.22</v>
      </c>
    </row>
    <row r="6" ht="4.5" customHeight="1">
      <c r="A6" s="14"/>
      <c r="B6" s="14"/>
      <c r="C6" s="15"/>
      <c r="D6" s="8"/>
      <c r="E6" s="16"/>
      <c r="F6" s="16"/>
      <c r="G6" s="16"/>
      <c r="H6" s="17"/>
      <c r="I6" s="17"/>
      <c r="J6" s="17"/>
    </row>
    <row r="7" ht="33.75" customHeight="1">
      <c r="A7" s="3" t="s">
        <v>13</v>
      </c>
      <c r="B7" s="3" t="s">
        <v>13</v>
      </c>
      <c r="C7" s="4">
        <v>2.0</v>
      </c>
      <c r="D7" s="4">
        <v>0.98</v>
      </c>
      <c r="E7" s="6">
        <v>2.41</v>
      </c>
      <c r="F7" s="5">
        <v>2.26</v>
      </c>
      <c r="G7" s="6">
        <v>2.02</v>
      </c>
      <c r="H7" s="5">
        <v>1.09</v>
      </c>
      <c r="I7" s="6">
        <v>1.11</v>
      </c>
      <c r="J7" s="5">
        <v>0.43</v>
      </c>
    </row>
    <row r="8" ht="32.25" customHeight="1">
      <c r="A8" s="3"/>
      <c r="B8" s="3"/>
      <c r="C8" s="18"/>
      <c r="D8" s="8"/>
      <c r="E8" s="9">
        <v>0.0</v>
      </c>
      <c r="F8" s="5">
        <v>1.15</v>
      </c>
      <c r="G8" s="6">
        <v>1.11</v>
      </c>
      <c r="H8" s="5">
        <v>0.82</v>
      </c>
      <c r="I8" s="6">
        <v>0.73</v>
      </c>
      <c r="J8" s="5">
        <v>1.22</v>
      </c>
    </row>
    <row r="9" ht="36.75" customHeight="1">
      <c r="A9" s="3"/>
      <c r="B9" s="10" t="s">
        <v>14</v>
      </c>
      <c r="C9" s="11">
        <f t="shared" ref="C9:J9" si="2">SUM(C7:C8)</f>
        <v>2</v>
      </c>
      <c r="D9" s="11">
        <f t="shared" si="2"/>
        <v>0.98</v>
      </c>
      <c r="E9" s="13">
        <f t="shared" si="2"/>
        <v>2.41</v>
      </c>
      <c r="F9" s="13">
        <f t="shared" si="2"/>
        <v>3.41</v>
      </c>
      <c r="G9" s="13">
        <f t="shared" si="2"/>
        <v>3.13</v>
      </c>
      <c r="H9" s="13">
        <f t="shared" si="2"/>
        <v>1.91</v>
      </c>
      <c r="I9" s="13">
        <f t="shared" si="2"/>
        <v>1.84</v>
      </c>
      <c r="J9" s="13">
        <f t="shared" si="2"/>
        <v>1.65</v>
      </c>
    </row>
    <row r="10" ht="4.5" customHeight="1">
      <c r="A10" s="14"/>
      <c r="B10" s="14"/>
      <c r="C10" s="15"/>
      <c r="D10" s="5"/>
      <c r="E10" s="17"/>
      <c r="F10" s="17"/>
      <c r="G10" s="17"/>
      <c r="H10" s="17"/>
      <c r="I10" s="17"/>
      <c r="J10" s="17"/>
    </row>
    <row r="11" ht="39.0" customHeight="1">
      <c r="A11" s="3" t="s">
        <v>15</v>
      </c>
      <c r="B11" s="3" t="s">
        <v>16</v>
      </c>
      <c r="C11" s="19">
        <v>6000.0</v>
      </c>
      <c r="D11" s="5">
        <v>8108.6</v>
      </c>
      <c r="E11" s="6">
        <v>8790.5</v>
      </c>
      <c r="F11" s="5">
        <v>7563.6</v>
      </c>
      <c r="G11" s="6">
        <v>22392.12</v>
      </c>
      <c r="H11" s="5">
        <v>21417.9</v>
      </c>
      <c r="I11" s="6">
        <v>22888.65</v>
      </c>
      <c r="J11" s="5">
        <v>22828.6</v>
      </c>
    </row>
    <row r="12" ht="38.25" customHeight="1">
      <c r="A12" s="3"/>
      <c r="B12" s="3" t="s">
        <v>17</v>
      </c>
      <c r="C12" s="18">
        <v>-3800.0</v>
      </c>
      <c r="D12" s="8">
        <v>3126.93</v>
      </c>
      <c r="E12" s="9">
        <v>-6677.38</v>
      </c>
      <c r="F12" s="8">
        <v>-5422.46</v>
      </c>
      <c r="G12" s="9">
        <v>-15970.51</v>
      </c>
      <c r="H12" s="8">
        <v>-15875.28</v>
      </c>
      <c r="I12" s="9">
        <v>-16770.2</v>
      </c>
      <c r="J12" s="8">
        <v>-12983.83</v>
      </c>
    </row>
    <row r="13" ht="30.0" customHeight="1">
      <c r="A13" s="3"/>
      <c r="B13" s="10" t="s">
        <v>18</v>
      </c>
      <c r="C13" s="11">
        <f>SUM(C11:C12)</f>
        <v>2200</v>
      </c>
      <c r="D13" s="12">
        <v>4981.67</v>
      </c>
      <c r="E13" s="13">
        <f t="shared" ref="E13:J13" si="3">SUM(E11:E12)</f>
        <v>2113.12</v>
      </c>
      <c r="F13" s="13">
        <f t="shared" si="3"/>
        <v>2141.14</v>
      </c>
      <c r="G13" s="13">
        <f t="shared" si="3"/>
        <v>6421.61</v>
      </c>
      <c r="H13" s="13">
        <f t="shared" si="3"/>
        <v>5542.62</v>
      </c>
      <c r="I13" s="13">
        <f t="shared" si="3"/>
        <v>6118.45</v>
      </c>
      <c r="J13" s="13">
        <f t="shared" si="3"/>
        <v>9844.77</v>
      </c>
    </row>
    <row r="14" ht="4.5" customHeight="1">
      <c r="A14" s="14"/>
      <c r="B14" s="14"/>
      <c r="C14" s="15"/>
      <c r="D14" s="5"/>
      <c r="E14" s="17"/>
      <c r="F14" s="17"/>
      <c r="G14" s="17"/>
      <c r="H14" s="17"/>
      <c r="I14" s="17"/>
      <c r="J14" s="17"/>
    </row>
    <row r="15" ht="24.0" customHeight="1">
      <c r="A15" s="20" t="s">
        <v>19</v>
      </c>
      <c r="B15" s="3" t="s">
        <v>20</v>
      </c>
      <c r="C15" s="21"/>
      <c r="D15" s="5"/>
      <c r="E15" s="6"/>
      <c r="F15" s="5"/>
      <c r="G15" s="6">
        <v>1449.0</v>
      </c>
      <c r="H15" s="5">
        <v>1014.0</v>
      </c>
      <c r="I15" s="6">
        <f>2951.5</f>
        <v>2951.5</v>
      </c>
      <c r="J15" s="5">
        <v>1185.57</v>
      </c>
    </row>
    <row r="16" ht="28.5" customHeight="1">
      <c r="A16" s="3"/>
      <c r="B16" s="3" t="s">
        <v>21</v>
      </c>
      <c r="C16" s="21"/>
      <c r="D16" s="5"/>
      <c r="E16" s="6"/>
      <c r="F16" s="5"/>
      <c r="G16" s="6">
        <v>2195.87</v>
      </c>
      <c r="H16" s="5">
        <v>3534.0</v>
      </c>
      <c r="I16" s="6">
        <f>5491.68+18</f>
        <v>5509.68</v>
      </c>
      <c r="J16" s="5">
        <v>5443.0</v>
      </c>
    </row>
    <row r="17">
      <c r="A17" s="3"/>
      <c r="B17" s="3" t="s">
        <v>22</v>
      </c>
      <c r="C17" s="21"/>
      <c r="D17" s="5"/>
      <c r="E17" s="6"/>
      <c r="F17" s="5"/>
      <c r="G17" s="6">
        <v>2805.0</v>
      </c>
      <c r="H17" s="5">
        <v>892.5</v>
      </c>
      <c r="I17" s="6">
        <v>2388.7</v>
      </c>
      <c r="J17" s="5">
        <f>300+3080.54</f>
        <v>3380.54</v>
      </c>
    </row>
    <row r="18">
      <c r="A18" s="3"/>
      <c r="B18" s="3" t="s">
        <v>23</v>
      </c>
      <c r="C18" s="21"/>
      <c r="D18" s="5"/>
      <c r="E18" s="6"/>
      <c r="F18" s="5"/>
      <c r="G18" s="6">
        <v>2677.0</v>
      </c>
      <c r="H18" s="5">
        <v>1963.0</v>
      </c>
      <c r="I18" s="6">
        <v>2362.0</v>
      </c>
      <c r="J18" s="5">
        <v>2770.0</v>
      </c>
    </row>
    <row r="19">
      <c r="A19" s="3"/>
      <c r="B19" s="3" t="s">
        <v>24</v>
      </c>
      <c r="C19" s="22"/>
      <c r="D19" s="5"/>
      <c r="E19" s="6"/>
      <c r="F19" s="5"/>
      <c r="G19" s="6">
        <v>1138.2</v>
      </c>
      <c r="H19" s="5">
        <v>966.0</v>
      </c>
      <c r="I19" s="6"/>
      <c r="J19" s="5"/>
    </row>
    <row r="20">
      <c r="A20" s="3"/>
      <c r="B20" s="3" t="s">
        <v>25</v>
      </c>
      <c r="C20" s="22"/>
      <c r="D20" s="5"/>
      <c r="E20" s="6"/>
      <c r="F20" s="5"/>
      <c r="G20" s="6">
        <v>860.0</v>
      </c>
      <c r="H20" s="5">
        <v>697.55</v>
      </c>
      <c r="I20" s="6"/>
      <c r="J20" s="5"/>
    </row>
    <row r="21">
      <c r="A21" s="3"/>
      <c r="B21" s="3" t="s">
        <v>26</v>
      </c>
      <c r="C21" s="22"/>
      <c r="D21" s="5"/>
      <c r="E21" s="6"/>
      <c r="F21" s="5"/>
      <c r="G21" s="6">
        <v>1689.0</v>
      </c>
      <c r="H21" s="5">
        <v>1427.54</v>
      </c>
      <c r="I21" s="6"/>
      <c r="J21" s="5"/>
    </row>
    <row r="22">
      <c r="A22" s="3"/>
      <c r="B22" s="3" t="s">
        <v>27</v>
      </c>
      <c r="C22" s="18"/>
      <c r="D22" s="8"/>
      <c r="E22" s="9">
        <v>9.65</v>
      </c>
      <c r="F22" s="8"/>
      <c r="G22" s="9"/>
      <c r="H22" s="8"/>
      <c r="I22" s="9"/>
      <c r="J22" s="8"/>
    </row>
    <row r="23">
      <c r="A23" s="3"/>
      <c r="B23" s="10" t="s">
        <v>28</v>
      </c>
      <c r="C23" s="11">
        <f>SUM(C15:C22)</f>
        <v>0</v>
      </c>
      <c r="D23" s="12"/>
      <c r="E23" s="13">
        <f>SUM(E15:E22)</f>
        <v>9.65</v>
      </c>
      <c r="F23" s="13">
        <f>SUM(F15:F21)</f>
        <v>0</v>
      </c>
      <c r="G23" s="13">
        <f t="shared" ref="G23:J23" si="4">SUM(G15:G22)</f>
        <v>12814.07</v>
      </c>
      <c r="H23" s="13">
        <f t="shared" si="4"/>
        <v>10494.59</v>
      </c>
      <c r="I23" s="13">
        <f t="shared" si="4"/>
        <v>13211.88</v>
      </c>
      <c r="J23" s="13">
        <f t="shared" si="4"/>
        <v>12779.11</v>
      </c>
    </row>
    <row r="24">
      <c r="A24" s="14"/>
      <c r="B24" s="23"/>
      <c r="C24" s="22"/>
      <c r="D24" s="12"/>
      <c r="E24" s="24"/>
      <c r="F24" s="24"/>
      <c r="G24" s="24"/>
      <c r="H24" s="24"/>
      <c r="I24" s="24"/>
      <c r="J24" s="24"/>
    </row>
    <row r="25">
      <c r="A25" s="3"/>
      <c r="B25" s="25" t="s">
        <v>29</v>
      </c>
      <c r="C25" s="11">
        <f>SUM(C5,C13,C23)</f>
        <v>66200</v>
      </c>
      <c r="D25" s="12">
        <v>42755.66</v>
      </c>
      <c r="E25" s="26">
        <f>E5+E9+E13+E23</f>
        <v>61606.26</v>
      </c>
      <c r="F25" s="26">
        <f>SUM(F5,F9,F13,F23)</f>
        <v>74180.77</v>
      </c>
      <c r="G25" s="26">
        <f t="shared" ref="G25:J25" si="5">G5+G9+G13+G23</f>
        <v>86189.33</v>
      </c>
      <c r="H25" s="26">
        <f t="shared" si="5"/>
        <v>77689.83</v>
      </c>
      <c r="I25" s="26">
        <f t="shared" si="5"/>
        <v>78421.3</v>
      </c>
      <c r="J25" s="26">
        <f t="shared" si="5"/>
        <v>82917.75</v>
      </c>
    </row>
    <row r="26">
      <c r="A26" s="3"/>
      <c r="B26" s="23"/>
      <c r="C26" s="22"/>
      <c r="D26" s="12"/>
      <c r="E26" s="24"/>
      <c r="F26" s="24"/>
      <c r="G26" s="24"/>
      <c r="H26" s="24"/>
      <c r="I26" s="24"/>
      <c r="J26" s="24"/>
    </row>
    <row r="27">
      <c r="A27" s="3" t="s">
        <v>30</v>
      </c>
      <c r="B27" s="3" t="s">
        <v>20</v>
      </c>
      <c r="C27" s="21"/>
      <c r="D27" s="5"/>
      <c r="E27" s="6"/>
      <c r="F27" s="5"/>
      <c r="G27" s="6">
        <v>438.41</v>
      </c>
      <c r="H27" s="5">
        <v>612.42</v>
      </c>
      <c r="I27" s="6">
        <v>1575.0</v>
      </c>
      <c r="J27" s="5">
        <v>1009.99</v>
      </c>
    </row>
    <row r="28">
      <c r="A28" s="3"/>
      <c r="B28" s="3" t="s">
        <v>21</v>
      </c>
      <c r="C28" s="21"/>
      <c r="D28" s="5"/>
      <c r="E28" s="6">
        <v>-100.0</v>
      </c>
      <c r="F28" s="5"/>
      <c r="G28" s="6">
        <v>871.41</v>
      </c>
      <c r="H28" s="5">
        <f>164+2620.52</f>
        <v>2784.52</v>
      </c>
      <c r="I28" s="6">
        <f>3032.46-100</f>
        <v>2932.46</v>
      </c>
      <c r="J28" s="5">
        <v>4401.18</v>
      </c>
    </row>
    <row r="29">
      <c r="A29" s="3"/>
      <c r="B29" s="3" t="s">
        <v>22</v>
      </c>
      <c r="C29" s="21"/>
      <c r="D29" s="5"/>
      <c r="E29" s="6"/>
      <c r="F29" s="5"/>
      <c r="G29" s="6">
        <v>2107.3</v>
      </c>
      <c r="H29" s="5">
        <v>0.0</v>
      </c>
      <c r="I29" s="6">
        <v>967.08</v>
      </c>
      <c r="J29" s="5">
        <f>40+1820</f>
        <v>1860</v>
      </c>
    </row>
    <row r="30">
      <c r="A30" s="3"/>
      <c r="B30" s="3" t="s">
        <v>23</v>
      </c>
      <c r="C30" s="21"/>
      <c r="D30" s="5"/>
      <c r="E30" s="6"/>
      <c r="F30" s="5"/>
      <c r="G30" s="6">
        <v>715.44</v>
      </c>
      <c r="H30" s="5">
        <v>893.38</v>
      </c>
      <c r="I30" s="6">
        <v>909.39</v>
      </c>
      <c r="J30" s="5">
        <v>1352.81</v>
      </c>
    </row>
    <row r="31">
      <c r="A31" s="3"/>
      <c r="B31" s="3" t="s">
        <v>31</v>
      </c>
      <c r="C31" s="22"/>
      <c r="D31" s="5"/>
      <c r="E31" s="6"/>
      <c r="F31" s="5"/>
      <c r="G31" s="6"/>
      <c r="H31" s="5">
        <v>438.1</v>
      </c>
      <c r="I31" s="6">
        <v>146.0</v>
      </c>
      <c r="J31" s="5">
        <v>1001.85</v>
      </c>
    </row>
    <row r="32">
      <c r="A32" s="3"/>
      <c r="B32" s="3" t="s">
        <v>24</v>
      </c>
      <c r="C32" s="22"/>
      <c r="D32" s="5"/>
      <c r="E32" s="6"/>
      <c r="F32" s="5"/>
      <c r="G32" s="6">
        <v>531.22</v>
      </c>
      <c r="H32" s="5">
        <v>373.92</v>
      </c>
      <c r="I32" s="6"/>
      <c r="J32" s="5"/>
    </row>
    <row r="33">
      <c r="A33" s="3"/>
      <c r="B33" s="3" t="s">
        <v>25</v>
      </c>
      <c r="C33" s="22"/>
      <c r="D33" s="5"/>
      <c r="E33" s="6"/>
      <c r="F33" s="5"/>
      <c r="G33" s="6">
        <v>555.55</v>
      </c>
      <c r="H33" s="5">
        <v>443.2</v>
      </c>
      <c r="I33" s="6"/>
      <c r="J33" s="5"/>
    </row>
    <row r="34">
      <c r="A34" s="3"/>
      <c r="B34" s="3" t="s">
        <v>26</v>
      </c>
      <c r="C34" s="22"/>
      <c r="D34" s="5"/>
      <c r="E34" s="6"/>
      <c r="F34" s="5"/>
      <c r="G34" s="6">
        <v>551.34</v>
      </c>
      <c r="H34" s="5">
        <v>591.64</v>
      </c>
      <c r="I34" s="6"/>
      <c r="J34" s="5"/>
    </row>
    <row r="35">
      <c r="A35" s="3"/>
      <c r="B35" s="3" t="s">
        <v>27</v>
      </c>
      <c r="C35" s="19">
        <v>0.0</v>
      </c>
      <c r="D35" s="5">
        <v>52.36</v>
      </c>
      <c r="E35" s="6">
        <v>9.65</v>
      </c>
      <c r="F35" s="5"/>
      <c r="G35" s="6"/>
      <c r="H35" s="5"/>
      <c r="I35" s="6"/>
      <c r="J35" s="5"/>
    </row>
    <row r="36">
      <c r="A36" s="3"/>
      <c r="B36" s="20" t="s">
        <v>32</v>
      </c>
      <c r="C36" s="18">
        <f>SUM(C23*0.045)</f>
        <v>0</v>
      </c>
      <c r="D36" s="8"/>
      <c r="E36" s="9"/>
      <c r="F36" s="8">
        <v>-287.42</v>
      </c>
      <c r="G36" s="9">
        <v>799.63</v>
      </c>
      <c r="H36" s="8"/>
      <c r="I36" s="9"/>
      <c r="J36" s="8"/>
    </row>
    <row r="37">
      <c r="A37" s="3"/>
      <c r="B37" s="27" t="s">
        <v>33</v>
      </c>
      <c r="C37" s="11">
        <f>SUM(C27:C36)</f>
        <v>0</v>
      </c>
      <c r="D37" s="12">
        <v>52.36</v>
      </c>
      <c r="E37" s="28">
        <f t="shared" ref="E37:J37" si="6">SUM(E27:E36)</f>
        <v>-90.35</v>
      </c>
      <c r="F37" s="28">
        <f t="shared" si="6"/>
        <v>-287.42</v>
      </c>
      <c r="G37" s="28">
        <f t="shared" si="6"/>
        <v>6570.3</v>
      </c>
      <c r="H37" s="28">
        <f t="shared" si="6"/>
        <v>6137.18</v>
      </c>
      <c r="I37" s="28">
        <f t="shared" si="6"/>
        <v>6529.93</v>
      </c>
      <c r="J37" s="28">
        <f t="shared" si="6"/>
        <v>9625.83</v>
      </c>
    </row>
    <row r="38">
      <c r="A38" s="3"/>
      <c r="B38" s="23"/>
      <c r="C38" s="11"/>
      <c r="D38" s="5"/>
      <c r="E38" s="17"/>
      <c r="F38" s="17"/>
      <c r="G38" s="17"/>
      <c r="H38" s="17"/>
      <c r="I38" s="17"/>
      <c r="J38" s="17"/>
    </row>
    <row r="39">
      <c r="A39" s="3" t="s">
        <v>34</v>
      </c>
      <c r="B39" s="3"/>
      <c r="C39" s="22"/>
      <c r="D39" s="5"/>
      <c r="E39" s="6"/>
      <c r="F39" s="5"/>
      <c r="G39" s="6"/>
      <c r="H39" s="5"/>
      <c r="I39" s="6"/>
      <c r="J39" s="5"/>
    </row>
    <row r="40">
      <c r="A40" s="3"/>
      <c r="B40" s="3" t="s">
        <v>35</v>
      </c>
      <c r="C40" s="15">
        <v>20.0</v>
      </c>
      <c r="D40" s="5">
        <v>18.5</v>
      </c>
      <c r="E40" s="6">
        <v>14.5</v>
      </c>
      <c r="F40" s="5">
        <v>16.5</v>
      </c>
      <c r="G40" s="6">
        <v>20.0</v>
      </c>
      <c r="H40" s="5">
        <v>3.5</v>
      </c>
      <c r="I40" s="6">
        <v>3.5</v>
      </c>
      <c r="J40" s="5">
        <v>26.5</v>
      </c>
    </row>
    <row r="41">
      <c r="A41" s="3"/>
      <c r="B41" s="3" t="s">
        <v>36</v>
      </c>
      <c r="C41" s="19">
        <v>18000.0</v>
      </c>
      <c r="D41" s="5">
        <v>8794.8</v>
      </c>
      <c r="E41" s="6">
        <v>15076.8</v>
      </c>
      <c r="F41" s="5">
        <v>15076.8</v>
      </c>
      <c r="G41" s="6">
        <v>15076.8</v>
      </c>
      <c r="H41" s="5">
        <v>15077.2</v>
      </c>
      <c r="I41" s="6">
        <v>15076.4</v>
      </c>
      <c r="J41" s="5">
        <v>15076.8</v>
      </c>
    </row>
    <row r="42">
      <c r="A42" s="3"/>
      <c r="B42" s="3" t="s">
        <v>37</v>
      </c>
      <c r="C42" s="4">
        <v>0.0</v>
      </c>
      <c r="D42" s="5">
        <v>1001.8</v>
      </c>
      <c r="E42" s="6">
        <v>1127.0</v>
      </c>
      <c r="F42" s="5">
        <v>962.75</v>
      </c>
      <c r="G42" s="6">
        <v>1940.5</v>
      </c>
      <c r="H42" s="5">
        <v>2434.25</v>
      </c>
      <c r="I42" s="6">
        <v>4937.1</v>
      </c>
      <c r="J42" s="5">
        <v>3113.19</v>
      </c>
    </row>
    <row r="43">
      <c r="A43" s="3"/>
      <c r="B43" s="3" t="s">
        <v>38</v>
      </c>
      <c r="C43" s="4">
        <v>500.0</v>
      </c>
      <c r="D43" s="5"/>
      <c r="E43" s="6"/>
      <c r="F43" s="5">
        <v>523.41</v>
      </c>
      <c r="G43" s="6">
        <v>34.03</v>
      </c>
      <c r="H43" s="5">
        <v>53.64</v>
      </c>
      <c r="I43" s="6">
        <v>467.25</v>
      </c>
      <c r="J43" s="5">
        <v>204.87</v>
      </c>
    </row>
    <row r="44">
      <c r="A44" s="3"/>
      <c r="B44" s="3" t="s">
        <v>39</v>
      </c>
      <c r="C44" s="19">
        <v>1650.0</v>
      </c>
      <c r="D44" s="5">
        <v>125.6</v>
      </c>
      <c r="E44" s="6">
        <v>399.34</v>
      </c>
      <c r="F44" s="5">
        <v>864.57</v>
      </c>
      <c r="G44" s="6">
        <v>1130.88</v>
      </c>
      <c r="H44" s="5">
        <v>1979.04</v>
      </c>
      <c r="I44" s="6">
        <v>1130.88</v>
      </c>
      <c r="J44" s="5">
        <v>1803.31</v>
      </c>
    </row>
    <row r="45">
      <c r="A45" s="3"/>
      <c r="B45" s="3" t="s">
        <v>40</v>
      </c>
      <c r="C45" s="4">
        <v>1800.0</v>
      </c>
      <c r="D45" s="5">
        <v>1218.27</v>
      </c>
      <c r="E45" s="6">
        <v>1834.6</v>
      </c>
      <c r="F45" s="5">
        <v>1780.65</v>
      </c>
      <c r="G45" s="6">
        <v>1647.09</v>
      </c>
      <c r="H45" s="5">
        <v>1577.09</v>
      </c>
      <c r="I45" s="6">
        <v>1611.69</v>
      </c>
      <c r="J45" s="5">
        <v>1507.42</v>
      </c>
    </row>
    <row r="46">
      <c r="A46" s="3"/>
      <c r="B46" s="29" t="s">
        <v>41</v>
      </c>
      <c r="C46" s="4"/>
      <c r="D46" s="5"/>
      <c r="E46" s="6"/>
      <c r="F46" s="5"/>
      <c r="G46" s="6"/>
      <c r="H46" s="5"/>
      <c r="I46" s="6"/>
      <c r="J46" s="5"/>
    </row>
    <row r="47">
      <c r="A47" s="3"/>
      <c r="B47" s="3" t="s">
        <v>42</v>
      </c>
      <c r="C47" s="15">
        <v>1500.0</v>
      </c>
      <c r="D47" s="5"/>
      <c r="E47" s="6">
        <v>1050.0</v>
      </c>
      <c r="F47" s="5">
        <v>1458.5</v>
      </c>
      <c r="G47" s="6">
        <v>1509.79</v>
      </c>
      <c r="H47" s="5">
        <v>1509.79</v>
      </c>
      <c r="I47" s="6">
        <v>1709.7</v>
      </c>
      <c r="J47" s="5">
        <v>1509.79</v>
      </c>
    </row>
    <row r="48">
      <c r="A48" s="3"/>
      <c r="B48" s="3" t="s">
        <v>43</v>
      </c>
      <c r="C48" s="4">
        <v>150.0</v>
      </c>
      <c r="D48" s="5">
        <v>-0.5</v>
      </c>
      <c r="E48" s="6">
        <v>-1.04</v>
      </c>
      <c r="F48" s="5"/>
      <c r="G48" s="6"/>
      <c r="H48" s="5">
        <v>0.0</v>
      </c>
      <c r="I48" s="6">
        <v>0.0</v>
      </c>
      <c r="J48" s="5">
        <v>10.0</v>
      </c>
    </row>
    <row r="49">
      <c r="A49" s="3"/>
      <c r="B49" s="3" t="s">
        <v>44</v>
      </c>
      <c r="C49" s="15">
        <v>1700.0</v>
      </c>
      <c r="D49" s="5">
        <v>1501.98</v>
      </c>
      <c r="E49" s="6">
        <v>1848.24</v>
      </c>
      <c r="F49" s="5">
        <v>1691.6</v>
      </c>
      <c r="G49" s="6">
        <v>1995.04</v>
      </c>
      <c r="H49" s="5">
        <v>1424.0</v>
      </c>
      <c r="I49" s="6">
        <v>1009.0</v>
      </c>
      <c r="J49" s="5">
        <v>978.0</v>
      </c>
    </row>
    <row r="50">
      <c r="A50" s="3"/>
      <c r="B50" s="3" t="s">
        <v>45</v>
      </c>
      <c r="C50" s="4">
        <v>1080.0</v>
      </c>
      <c r="D50" s="5"/>
      <c r="E50" s="6">
        <v>1069.0</v>
      </c>
      <c r="F50" s="5">
        <v>1045.0</v>
      </c>
      <c r="G50" s="6">
        <v>1088.0</v>
      </c>
      <c r="H50" s="5">
        <v>1040.0</v>
      </c>
      <c r="I50" s="6">
        <v>1040.0</v>
      </c>
      <c r="J50" s="5">
        <v>0.0</v>
      </c>
    </row>
    <row r="51">
      <c r="A51" s="3"/>
      <c r="B51" s="3" t="s">
        <v>46</v>
      </c>
      <c r="C51" s="4">
        <v>900.0</v>
      </c>
      <c r="D51" s="5">
        <v>609.58</v>
      </c>
      <c r="E51" s="6">
        <v>904.8</v>
      </c>
      <c r="F51" s="5">
        <v>900.78</v>
      </c>
      <c r="G51" s="6">
        <v>890.4</v>
      </c>
      <c r="H51" s="5">
        <v>824.88</v>
      </c>
      <c r="I51" s="6">
        <v>824.88</v>
      </c>
      <c r="J51" s="5">
        <v>906.22</v>
      </c>
    </row>
    <row r="52">
      <c r="A52" s="3"/>
      <c r="B52" s="3" t="s">
        <v>47</v>
      </c>
      <c r="C52" s="4">
        <v>2000.0</v>
      </c>
      <c r="D52" s="5">
        <v>1515.26</v>
      </c>
      <c r="E52" s="6">
        <v>1562.79</v>
      </c>
      <c r="F52" s="5">
        <v>2447.2</v>
      </c>
      <c r="G52" s="6">
        <v>1945.05</v>
      </c>
      <c r="H52" s="5">
        <v>1659.03</v>
      </c>
      <c r="I52" s="6">
        <v>2004.6</v>
      </c>
      <c r="J52" s="5">
        <v>1706.98</v>
      </c>
    </row>
    <row r="53">
      <c r="A53" s="3"/>
      <c r="B53" s="3" t="s">
        <v>48</v>
      </c>
      <c r="C53" s="4">
        <v>1000.0</v>
      </c>
      <c r="D53" s="5">
        <v>287.15</v>
      </c>
      <c r="E53" s="6">
        <v>884.61</v>
      </c>
      <c r="F53" s="5">
        <v>700.06</v>
      </c>
      <c r="G53" s="6">
        <v>2519.2</v>
      </c>
      <c r="H53" s="5">
        <v>2197.12</v>
      </c>
      <c r="I53" s="6">
        <v>2134.4</v>
      </c>
      <c r="J53" s="5">
        <v>2035.18</v>
      </c>
    </row>
    <row r="54">
      <c r="A54" s="3"/>
      <c r="B54" s="3" t="s">
        <v>49</v>
      </c>
      <c r="C54" s="4">
        <v>150.0</v>
      </c>
      <c r="D54" s="5"/>
      <c r="E54" s="6"/>
      <c r="F54" s="5"/>
      <c r="G54" s="6">
        <v>0.0</v>
      </c>
      <c r="H54" s="5">
        <v>58.0</v>
      </c>
      <c r="I54" s="6">
        <v>250.76</v>
      </c>
      <c r="J54" s="5">
        <v>325.09</v>
      </c>
    </row>
    <row r="55">
      <c r="A55" s="3"/>
      <c r="B55" s="3" t="s">
        <v>50</v>
      </c>
      <c r="C55" s="4">
        <v>80.0</v>
      </c>
      <c r="D55" s="5">
        <v>47.92</v>
      </c>
      <c r="E55" s="6">
        <v>71.88</v>
      </c>
      <c r="F55" s="5">
        <v>71.88</v>
      </c>
      <c r="G55" s="6">
        <v>147.38</v>
      </c>
      <c r="H55" s="5">
        <v>152.88</v>
      </c>
      <c r="I55" s="6">
        <v>259.38</v>
      </c>
      <c r="J55" s="5">
        <v>149.88</v>
      </c>
    </row>
    <row r="56">
      <c r="A56" s="3"/>
      <c r="B56" s="3" t="s">
        <v>51</v>
      </c>
      <c r="C56" s="4">
        <v>500.0</v>
      </c>
      <c r="D56" s="5">
        <v>830.76</v>
      </c>
      <c r="E56" s="6">
        <v>311.39</v>
      </c>
      <c r="F56" s="5"/>
      <c r="G56" s="6"/>
      <c r="H56" s="5">
        <v>228.42</v>
      </c>
      <c r="I56" s="6"/>
      <c r="J56" s="5"/>
    </row>
    <row r="57">
      <c r="A57" s="3"/>
      <c r="B57" s="3" t="s">
        <v>52</v>
      </c>
      <c r="C57" s="4">
        <v>500.0</v>
      </c>
      <c r="D57" s="5">
        <v>260.53</v>
      </c>
      <c r="E57" s="6">
        <v>138.0</v>
      </c>
      <c r="F57" s="5">
        <v>243.38</v>
      </c>
      <c r="G57" s="6">
        <v>451.06</v>
      </c>
      <c r="H57" s="5">
        <v>472.1</v>
      </c>
      <c r="I57" s="6">
        <v>232.13</v>
      </c>
      <c r="J57" s="5">
        <v>578.52</v>
      </c>
    </row>
    <row r="58">
      <c r="A58" s="3"/>
      <c r="B58" s="3" t="s">
        <v>53</v>
      </c>
      <c r="C58" s="4">
        <v>800.0</v>
      </c>
      <c r="D58" s="5">
        <v>12.56</v>
      </c>
      <c r="E58" s="6">
        <v>565.02</v>
      </c>
      <c r="F58" s="5">
        <v>133.74</v>
      </c>
      <c r="G58" s="6"/>
      <c r="H58" s="5"/>
      <c r="I58" s="6"/>
      <c r="J58" s="5"/>
    </row>
    <row r="59">
      <c r="A59" s="14"/>
      <c r="B59" s="14"/>
      <c r="C59" s="15"/>
      <c r="D59" s="5"/>
      <c r="E59" s="17"/>
      <c r="F59" s="17"/>
      <c r="G59" s="17"/>
      <c r="H59" s="17"/>
      <c r="I59" s="17"/>
      <c r="J59" s="17"/>
    </row>
    <row r="60">
      <c r="A60" s="3"/>
      <c r="B60" s="3" t="s">
        <v>54</v>
      </c>
      <c r="C60" s="4">
        <v>28648.0</v>
      </c>
      <c r="D60" s="5">
        <v>31055.47</v>
      </c>
      <c r="E60" s="6">
        <v>37300.08</v>
      </c>
      <c r="F60" s="5">
        <v>37300.08</v>
      </c>
      <c r="G60" s="6">
        <v>37300.08</v>
      </c>
      <c r="H60" s="5">
        <v>37300.07</v>
      </c>
      <c r="I60" s="6">
        <v>34875.01</v>
      </c>
      <c r="J60" s="5">
        <v>24289.85</v>
      </c>
    </row>
    <row r="61">
      <c r="A61" s="3"/>
      <c r="B61" s="30" t="s">
        <v>55</v>
      </c>
      <c r="C61" s="15"/>
      <c r="D61" s="5">
        <v>-14785.4</v>
      </c>
      <c r="E61" s="6"/>
      <c r="F61" s="5"/>
      <c r="G61" s="6"/>
      <c r="H61" s="5"/>
      <c r="I61" s="6"/>
      <c r="J61" s="5"/>
    </row>
    <row r="62">
      <c r="A62" s="3"/>
      <c r="B62" s="3" t="s">
        <v>56</v>
      </c>
      <c r="C62" s="15">
        <v>100.0</v>
      </c>
      <c r="D62" s="5">
        <v>83.53</v>
      </c>
      <c r="E62" s="6">
        <v>43.52</v>
      </c>
      <c r="F62" s="5"/>
      <c r="G62" s="6"/>
      <c r="H62" s="5"/>
      <c r="I62" s="6"/>
      <c r="J62" s="5"/>
    </row>
    <row r="63">
      <c r="A63" s="3"/>
      <c r="B63" s="3" t="s">
        <v>57</v>
      </c>
      <c r="C63" s="4">
        <v>1780.0</v>
      </c>
      <c r="D63" s="5">
        <v>1697.35</v>
      </c>
      <c r="E63" s="6">
        <v>2312.6</v>
      </c>
      <c r="F63" s="5">
        <v>2312.6</v>
      </c>
      <c r="G63" s="6">
        <v>2312.6</v>
      </c>
      <c r="H63" s="5">
        <v>2312.6</v>
      </c>
      <c r="I63" s="6">
        <v>2162.24</v>
      </c>
      <c r="J63" s="5">
        <v>1491.89</v>
      </c>
    </row>
    <row r="64">
      <c r="A64" s="3"/>
      <c r="B64" s="3" t="s">
        <v>58</v>
      </c>
      <c r="C64" s="4">
        <v>420.0</v>
      </c>
      <c r="D64" s="5">
        <v>396.96</v>
      </c>
      <c r="E64" s="6">
        <v>540.85</v>
      </c>
      <c r="F64" s="5">
        <v>540.85</v>
      </c>
      <c r="G64" s="6">
        <v>540.85</v>
      </c>
      <c r="H64" s="5">
        <v>540.85</v>
      </c>
      <c r="I64" s="6">
        <v>505.7</v>
      </c>
      <c r="J64" s="5">
        <v>348.91</v>
      </c>
    </row>
    <row r="65">
      <c r="A65" s="3"/>
      <c r="B65" s="3" t="s">
        <v>59</v>
      </c>
      <c r="C65" s="4">
        <v>42.0</v>
      </c>
      <c r="D65" s="5">
        <v>78.7</v>
      </c>
      <c r="E65" s="6">
        <v>42.0</v>
      </c>
      <c r="F65" s="5">
        <v>42.0</v>
      </c>
      <c r="G65" s="6">
        <v>42.0</v>
      </c>
      <c r="H65" s="5">
        <v>42.0</v>
      </c>
      <c r="I65" s="6">
        <v>42.0</v>
      </c>
      <c r="J65" s="5">
        <v>0.0</v>
      </c>
    </row>
    <row r="66">
      <c r="A66" s="3"/>
      <c r="B66" s="3" t="s">
        <v>60</v>
      </c>
      <c r="C66" s="15"/>
      <c r="D66" s="5"/>
      <c r="E66" s="6">
        <v>101.58</v>
      </c>
      <c r="F66" s="5">
        <v>9.87</v>
      </c>
      <c r="G66" s="6">
        <v>0.0</v>
      </c>
      <c r="H66" s="5">
        <v>0.0</v>
      </c>
      <c r="I66" s="6">
        <v>-299.33</v>
      </c>
      <c r="J66" s="5">
        <v>1490.18</v>
      </c>
    </row>
    <row r="67">
      <c r="A67" s="3"/>
      <c r="B67" s="3" t="s">
        <v>61</v>
      </c>
      <c r="C67" s="4">
        <v>80.0</v>
      </c>
      <c r="D67" s="5"/>
      <c r="E67" s="6">
        <v>58.68</v>
      </c>
      <c r="F67" s="5">
        <v>58.68</v>
      </c>
      <c r="G67" s="6">
        <v>156.6</v>
      </c>
      <c r="H67" s="5">
        <v>14.64</v>
      </c>
      <c r="I67" s="6">
        <v>25.26</v>
      </c>
      <c r="J67" s="5">
        <v>0.0</v>
      </c>
    </row>
    <row r="68">
      <c r="A68" s="3"/>
      <c r="B68" s="3" t="s">
        <v>62</v>
      </c>
      <c r="C68" s="15"/>
      <c r="D68" s="5"/>
      <c r="E68" s="6">
        <v>2.02</v>
      </c>
      <c r="F68" s="5">
        <v>-0.06</v>
      </c>
      <c r="G68" s="6"/>
      <c r="H68" s="5">
        <v>-1.12</v>
      </c>
      <c r="I68" s="6">
        <v>-40.17</v>
      </c>
      <c r="J68" s="5">
        <v>-148.63</v>
      </c>
    </row>
    <row r="69">
      <c r="A69" s="3"/>
      <c r="B69" s="3" t="s">
        <v>63</v>
      </c>
      <c r="C69" s="4"/>
      <c r="D69" s="5"/>
      <c r="E69" s="6"/>
      <c r="F69" s="5"/>
      <c r="G69" s="6"/>
      <c r="H69" s="5"/>
      <c r="I69" s="6"/>
      <c r="J69" s="5"/>
    </row>
    <row r="70">
      <c r="A70" s="3"/>
      <c r="B70" s="3" t="s">
        <v>64</v>
      </c>
      <c r="C70" s="4">
        <v>600.0</v>
      </c>
      <c r="D70" s="5">
        <v>194.36</v>
      </c>
      <c r="E70" s="6">
        <v>522.5</v>
      </c>
      <c r="F70" s="5">
        <v>522.5</v>
      </c>
      <c r="G70" s="6">
        <v>888.2</v>
      </c>
      <c r="H70" s="5">
        <v>137.63</v>
      </c>
      <c r="I70" s="6">
        <v>338.97</v>
      </c>
      <c r="J70" s="5"/>
    </row>
    <row r="71">
      <c r="A71" s="3"/>
      <c r="B71" s="3" t="s">
        <v>65</v>
      </c>
      <c r="C71" s="4">
        <v>500.0</v>
      </c>
      <c r="D71" s="5">
        <v>100.0</v>
      </c>
      <c r="E71" s="6">
        <v>568.0</v>
      </c>
      <c r="F71" s="5">
        <v>102.0</v>
      </c>
      <c r="G71" s="6"/>
      <c r="H71" s="5"/>
      <c r="I71" s="6">
        <v>100.0</v>
      </c>
      <c r="J71" s="5"/>
    </row>
    <row r="72">
      <c r="A72" s="3"/>
      <c r="B72" s="3" t="s">
        <v>66</v>
      </c>
      <c r="C72" s="31">
        <v>250.0</v>
      </c>
      <c r="D72" s="5">
        <v>144.0</v>
      </c>
      <c r="E72" s="6">
        <v>216.0</v>
      </c>
      <c r="F72" s="5">
        <v>195.0</v>
      </c>
      <c r="G72" s="6"/>
      <c r="H72" s="5"/>
      <c r="I72" s="6"/>
      <c r="J72" s="5"/>
    </row>
    <row r="73">
      <c r="A73" s="3"/>
      <c r="B73" s="3" t="s">
        <v>67</v>
      </c>
      <c r="C73" s="15">
        <v>250.0</v>
      </c>
      <c r="D73" s="5">
        <v>176.07</v>
      </c>
      <c r="E73" s="6">
        <v>265.65</v>
      </c>
      <c r="F73" s="5"/>
      <c r="G73" s="6"/>
      <c r="H73" s="5"/>
      <c r="I73" s="6"/>
      <c r="J73" s="5"/>
    </row>
    <row r="74">
      <c r="A74" s="3"/>
      <c r="B74" s="29" t="s">
        <v>68</v>
      </c>
      <c r="C74" s="15"/>
      <c r="D74" s="5"/>
      <c r="E74" s="6"/>
      <c r="F74" s="5"/>
      <c r="G74" s="6"/>
      <c r="H74" s="5"/>
      <c r="I74" s="6"/>
      <c r="J74" s="5"/>
    </row>
    <row r="75">
      <c r="A75" s="3"/>
      <c r="B75" s="3" t="s">
        <v>69</v>
      </c>
      <c r="C75" s="4">
        <v>400.0</v>
      </c>
      <c r="D75" s="5"/>
      <c r="E75" s="6"/>
      <c r="F75" s="5"/>
      <c r="G75" s="6"/>
      <c r="H75" s="5">
        <v>198.98</v>
      </c>
      <c r="I75" s="6">
        <v>393.1</v>
      </c>
      <c r="J75" s="5">
        <v>528.0</v>
      </c>
    </row>
    <row r="76">
      <c r="A76" s="3"/>
      <c r="B76" s="3" t="s">
        <v>70</v>
      </c>
      <c r="C76" s="4">
        <v>100.0</v>
      </c>
      <c r="D76" s="5"/>
      <c r="E76" s="6">
        <v>25.0</v>
      </c>
      <c r="F76" s="5">
        <v>25.0</v>
      </c>
      <c r="G76" s="6"/>
      <c r="H76" s="8">
        <v>25.0</v>
      </c>
      <c r="I76" s="9">
        <v>50.0</v>
      </c>
      <c r="J76" s="8">
        <v>75.0</v>
      </c>
    </row>
    <row r="77">
      <c r="A77" s="3"/>
      <c r="B77" s="3" t="s">
        <v>71</v>
      </c>
      <c r="C77" s="4">
        <v>0.0</v>
      </c>
      <c r="D77" s="5"/>
      <c r="E77" s="6">
        <v>184.25</v>
      </c>
      <c r="F77" s="5">
        <v>184.25</v>
      </c>
      <c r="G77" s="6"/>
      <c r="H77" s="8"/>
      <c r="I77" s="9"/>
      <c r="J77" s="8"/>
    </row>
    <row r="78">
      <c r="A78" s="3"/>
      <c r="B78" s="3" t="s">
        <v>72</v>
      </c>
      <c r="C78" s="32">
        <v>0.0</v>
      </c>
      <c r="D78" s="8"/>
      <c r="E78" s="9">
        <v>0.0</v>
      </c>
      <c r="F78" s="8"/>
      <c r="G78" s="9">
        <v>322.51</v>
      </c>
      <c r="H78" s="8"/>
      <c r="I78" s="9"/>
      <c r="J78" s="8"/>
    </row>
    <row r="79">
      <c r="A79" s="14"/>
      <c r="B79" s="27" t="s">
        <v>73</v>
      </c>
      <c r="C79" s="11"/>
      <c r="D79" s="12">
        <v>1386.67</v>
      </c>
      <c r="E79" s="28"/>
      <c r="F79" s="28"/>
      <c r="G79" s="28"/>
      <c r="H79" s="28"/>
      <c r="I79" s="28"/>
      <c r="J79" s="28"/>
    </row>
    <row r="80">
      <c r="A80" s="14"/>
      <c r="B80" s="27" t="s">
        <v>74</v>
      </c>
      <c r="C80" s="11">
        <f>SUM(C40:C78)</f>
        <v>65500</v>
      </c>
      <c r="D80" s="12">
        <v>36804.28</v>
      </c>
      <c r="E80" s="28">
        <f t="shared" ref="E80:G80" si="7">SUM(E40:E78)</f>
        <v>69039.66</v>
      </c>
      <c r="F80" s="28">
        <f t="shared" si="7"/>
        <v>69209.59</v>
      </c>
      <c r="G80" s="28">
        <f t="shared" si="7"/>
        <v>71958.06</v>
      </c>
      <c r="H80" s="28">
        <f t="shared" ref="H80:J80" si="8">SUM(H40:H76)</f>
        <v>71261.59</v>
      </c>
      <c r="I80" s="28">
        <f t="shared" si="8"/>
        <v>70844.45</v>
      </c>
      <c r="J80" s="28">
        <f t="shared" si="8"/>
        <v>58006.95</v>
      </c>
    </row>
    <row r="81">
      <c r="A81" s="33"/>
      <c r="B81" s="33" t="s">
        <v>75</v>
      </c>
      <c r="C81" s="34"/>
      <c r="D81" s="35"/>
      <c r="E81" s="36"/>
      <c r="F81" s="37">
        <v>1.71</v>
      </c>
      <c r="G81" s="36"/>
      <c r="H81" s="37"/>
      <c r="I81" s="36"/>
      <c r="J81" s="37"/>
    </row>
    <row r="82">
      <c r="A82" s="3"/>
      <c r="B82" s="25" t="s">
        <v>76</v>
      </c>
      <c r="C82" s="11">
        <f>SUM(C37,C80)</f>
        <v>65500</v>
      </c>
      <c r="D82" s="12">
        <v>36804.28</v>
      </c>
      <c r="E82" s="26">
        <f>E37+E80</f>
        <v>68949.31</v>
      </c>
      <c r="F82" s="26">
        <f>SUM(F37,F80:F81)</f>
        <v>68923.88</v>
      </c>
      <c r="G82" s="26">
        <f t="shared" ref="G82:J82" si="9">G37+G80</f>
        <v>78528.36</v>
      </c>
      <c r="H82" s="26">
        <f t="shared" si="9"/>
        <v>77398.77</v>
      </c>
      <c r="I82" s="26">
        <f t="shared" si="9"/>
        <v>77374.38</v>
      </c>
      <c r="J82" s="26">
        <f t="shared" si="9"/>
        <v>67632.78</v>
      </c>
    </row>
    <row r="83">
      <c r="A83" s="3"/>
      <c r="B83" s="38" t="s">
        <v>77</v>
      </c>
      <c r="C83" s="39">
        <f>SUM(C25-C82)</f>
        <v>700</v>
      </c>
      <c r="D83" s="40">
        <v>5951.38</v>
      </c>
      <c r="E83" s="41">
        <f>E25-E82</f>
        <v>-7343.05</v>
      </c>
      <c r="F83" s="24">
        <f>SUM(F25-F82)</f>
        <v>5256.89</v>
      </c>
      <c r="G83" s="24">
        <f>G5+G13+G9+G23-G37-G80-100</f>
        <v>7560.97</v>
      </c>
      <c r="H83" s="24">
        <f t="shared" ref="H83:J83" si="10">H5+H13+H9+H23-H37-H80</f>
        <v>291.06</v>
      </c>
      <c r="I83" s="24">
        <f t="shared" si="10"/>
        <v>1046.92</v>
      </c>
      <c r="J83" s="24">
        <f t="shared" si="10"/>
        <v>15284.97</v>
      </c>
    </row>
    <row r="84" hidden="1">
      <c r="A84" s="3"/>
      <c r="B84" s="20" t="s">
        <v>78</v>
      </c>
      <c r="C84" s="39"/>
      <c r="D84" s="12"/>
      <c r="E84" s="12"/>
      <c r="F84" s="12"/>
      <c r="G84" s="12"/>
      <c r="H84" s="12">
        <v>-15.07</v>
      </c>
      <c r="I84" s="12">
        <v>-21.43</v>
      </c>
      <c r="J84" s="12">
        <v>0.34</v>
      </c>
    </row>
    <row r="85" hidden="1">
      <c r="A85" s="3"/>
      <c r="B85" s="42" t="s">
        <v>79</v>
      </c>
      <c r="C85" s="43">
        <v>8631.5</v>
      </c>
      <c r="D85" s="5"/>
      <c r="E85" s="5"/>
      <c r="F85" s="44"/>
      <c r="G85" s="44"/>
      <c r="H85" s="44">
        <f t="shared" ref="H85:J85" si="11">SUM(H83:H84)</f>
        <v>275.99</v>
      </c>
      <c r="I85" s="44">
        <f t="shared" si="11"/>
        <v>1025.49</v>
      </c>
      <c r="J85" s="44">
        <f t="shared" si="11"/>
        <v>15285.31</v>
      </c>
    </row>
    <row r="86" hidden="1">
      <c r="A86" s="3"/>
      <c r="B86" s="3"/>
      <c r="C86" s="45">
        <v>4032.0</v>
      </c>
      <c r="D86" s="5"/>
      <c r="E86" s="5"/>
      <c r="F86" s="5"/>
      <c r="G86" s="5"/>
      <c r="H86" s="5">
        <v>275.99</v>
      </c>
      <c r="I86" s="5">
        <v>2660.56</v>
      </c>
      <c r="J86" s="5">
        <v>15850.4</v>
      </c>
    </row>
    <row r="87" hidden="1">
      <c r="A87" s="3"/>
      <c r="B87" s="3"/>
      <c r="C87" s="43">
        <v>4599.5</v>
      </c>
      <c r="D87" s="5"/>
      <c r="E87" s="5"/>
      <c r="F87" s="5"/>
      <c r="G87" s="5"/>
      <c r="H87" s="5">
        <f t="shared" ref="H87:J87" si="12">H86-H85</f>
        <v>0</v>
      </c>
      <c r="I87" s="5">
        <f t="shared" si="12"/>
        <v>1635.07</v>
      </c>
      <c r="J87" s="5">
        <f t="shared" si="12"/>
        <v>565.09</v>
      </c>
    </row>
    <row r="88" hidden="1">
      <c r="A88" s="3"/>
      <c r="B88" s="3"/>
      <c r="C88" s="46"/>
      <c r="D88" s="5"/>
      <c r="E88" s="5"/>
      <c r="F88" s="5"/>
      <c r="G88" s="5">
        <f t="shared" ref="G88:J88" si="13">G25-G82-100</f>
        <v>7560.97</v>
      </c>
      <c r="H88" s="5">
        <f t="shared" si="13"/>
        <v>191.06</v>
      </c>
      <c r="I88" s="5">
        <f t="shared" si="13"/>
        <v>946.92</v>
      </c>
      <c r="J88" s="5">
        <f t="shared" si="13"/>
        <v>15184.97</v>
      </c>
    </row>
    <row r="89" hidden="1">
      <c r="A89" s="3"/>
      <c r="B89" s="3"/>
      <c r="C89" s="46"/>
      <c r="D89" s="5"/>
      <c r="E89" s="5"/>
      <c r="F89" s="5"/>
      <c r="G89" s="5"/>
      <c r="H89" s="5"/>
      <c r="I89" s="5"/>
      <c r="J89" s="5"/>
    </row>
    <row r="90" hidden="1">
      <c r="A90" s="3"/>
      <c r="B90" s="3"/>
      <c r="C90" s="46" t="s">
        <v>80</v>
      </c>
      <c r="D90" s="5"/>
      <c r="E90" s="5"/>
      <c r="F90" s="5"/>
      <c r="G90" s="5"/>
      <c r="H90" s="5"/>
      <c r="I90" s="5"/>
      <c r="J90" s="5"/>
    </row>
    <row r="91" hidden="1">
      <c r="A91" s="3"/>
      <c r="B91" s="3"/>
      <c r="C91" s="46" t="s">
        <v>81</v>
      </c>
      <c r="D91" s="5"/>
      <c r="E91" s="5"/>
      <c r="F91" s="5"/>
      <c r="G91" s="5"/>
      <c r="H91" s="5"/>
      <c r="I91" s="5"/>
      <c r="J91" s="5"/>
    </row>
    <row r="92">
      <c r="A92" s="47" t="s">
        <v>82</v>
      </c>
      <c r="B92" s="48"/>
      <c r="C92" s="49" t="s">
        <v>83</v>
      </c>
      <c r="D92" s="50"/>
      <c r="E92" s="51" t="s">
        <v>84</v>
      </c>
      <c r="F92" s="52"/>
      <c r="G92" s="53" t="s">
        <v>85</v>
      </c>
      <c r="H92" s="5"/>
      <c r="I92" s="5"/>
      <c r="J92" s="5"/>
    </row>
    <row r="93">
      <c r="A93" s="47"/>
      <c r="B93" s="54" t="s">
        <v>80</v>
      </c>
      <c r="C93" s="4">
        <v>5121.89</v>
      </c>
      <c r="D93" s="55"/>
      <c r="E93" s="56">
        <v>5121.89</v>
      </c>
      <c r="F93" s="57"/>
      <c r="G93" s="56">
        <v>5121.89</v>
      </c>
      <c r="H93" s="5"/>
      <c r="I93" s="5"/>
      <c r="J93" s="5"/>
    </row>
    <row r="94">
      <c r="A94" s="47"/>
      <c r="B94" s="54" t="s">
        <v>81</v>
      </c>
      <c r="C94" s="4">
        <v>24490.64</v>
      </c>
      <c r="D94" s="55"/>
      <c r="E94" s="56">
        <v>24490.64</v>
      </c>
      <c r="F94" s="57"/>
      <c r="G94" s="56">
        <v>24490.64</v>
      </c>
      <c r="H94" s="5"/>
      <c r="I94" s="5"/>
      <c r="J94" s="5"/>
    </row>
    <row r="95">
      <c r="A95" s="47"/>
      <c r="B95" s="54" t="s">
        <v>86</v>
      </c>
      <c r="C95" s="18">
        <v>240.0</v>
      </c>
      <c r="D95" s="58"/>
      <c r="E95" s="59">
        <v>240.0</v>
      </c>
      <c r="F95" s="57"/>
      <c r="G95" s="60">
        <v>240.0</v>
      </c>
      <c r="H95" s="5"/>
      <c r="I95" s="5"/>
      <c r="J95" s="5"/>
    </row>
    <row r="96">
      <c r="A96" s="47" t="s">
        <v>87</v>
      </c>
      <c r="B96" s="48"/>
      <c r="C96" s="4">
        <f>SUM(C93:C95)</f>
        <v>29852.53</v>
      </c>
      <c r="D96" s="61"/>
      <c r="E96" s="62">
        <f>SUM(E93:E95)</f>
        <v>29852.53</v>
      </c>
      <c r="F96" s="63"/>
      <c r="G96" s="64">
        <f>SUM(G93:G95)</f>
        <v>29852.53</v>
      </c>
      <c r="H96" s="5"/>
      <c r="I96" s="5"/>
      <c r="J96" s="5"/>
    </row>
  </sheetData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